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405" windowWidth="15480" windowHeight="9270"/>
  </bookViews>
  <sheets>
    <sheet name="департ.соцзащита 2016" sheetId="3" r:id="rId1"/>
  </sheets>
  <definedNames>
    <definedName name="_xlnm.Print_Titles" localSheetId="0">'департ.соцзащита 2016'!$2:$2</definedName>
    <definedName name="_xlnm.Print_Area" localSheetId="0">'департ.соцзащита 2016'!$A$1:$F$62</definedName>
  </definedNames>
  <calcPr calcId="125725"/>
</workbook>
</file>

<file path=xl/calcChain.xml><?xml version="1.0" encoding="utf-8"?>
<calcChain xmlns="http://schemas.openxmlformats.org/spreadsheetml/2006/main">
  <c r="D29" i="3"/>
  <c r="E62"/>
  <c r="E55"/>
  <c r="E20"/>
  <c r="D20"/>
  <c r="D62" s="1"/>
  <c r="D4"/>
  <c r="E10"/>
  <c r="E9"/>
  <c r="E13" s="1"/>
  <c r="E8" s="1"/>
  <c r="E31"/>
  <c r="D31"/>
  <c r="E29"/>
  <c r="E28"/>
  <c r="D28"/>
  <c r="D55"/>
  <c r="E24"/>
  <c r="D24"/>
  <c r="D39"/>
  <c r="D36" s="1"/>
  <c r="E39"/>
  <c r="E36" s="1"/>
  <c r="E46"/>
  <c r="D46"/>
  <c r="D45"/>
  <c r="E44"/>
  <c r="D44"/>
  <c r="E40"/>
  <c r="D40"/>
  <c r="E25"/>
  <c r="E26"/>
  <c r="D16"/>
  <c r="E17"/>
  <c r="E15"/>
  <c r="D15"/>
  <c r="E11"/>
  <c r="E12"/>
  <c r="D12"/>
  <c r="D11"/>
  <c r="D10"/>
  <c r="D9"/>
  <c r="D5"/>
  <c r="D6"/>
  <c r="E6"/>
  <c r="E7" s="1"/>
  <c r="E5"/>
  <c r="E4" s="1"/>
  <c r="D50"/>
  <c r="D17" l="1"/>
  <c r="D14" s="1"/>
  <c r="D25" s="1"/>
  <c r="E14"/>
  <c r="D13"/>
  <c r="D8" s="1"/>
  <c r="D7"/>
</calcChain>
</file>

<file path=xl/sharedStrings.xml><?xml version="1.0" encoding="utf-8"?>
<sst xmlns="http://schemas.openxmlformats.org/spreadsheetml/2006/main" count="90" uniqueCount="85">
  <si>
    <t>Наименование</t>
  </si>
  <si>
    <t xml:space="preserve">Капитальные вложения, в т.ч  </t>
  </si>
  <si>
    <t>строительство ПНИ "Оксочи" д.Подгорное Маловишерского р-на</t>
  </si>
  <si>
    <t>строительство РОЦ "Юрьево"</t>
  </si>
  <si>
    <t>департамент труда и социальной защиты населения Новгородской области</t>
  </si>
  <si>
    <t>Содержание центров занятости, всего</t>
  </si>
  <si>
    <t>Содержание учреждений социального обслуживания, всего</t>
  </si>
  <si>
    <t>Содержание аппарата управления ,  всего</t>
  </si>
  <si>
    <t>Единовременная выплата при награждении орденом и медалью ордена "Родительская слава"</t>
  </si>
  <si>
    <t>Единовременная выплата при награждении почетным знаком "За верность родительскому долгу"</t>
  </si>
  <si>
    <t>Перевозка несовершеннолетних, ушедших из детских домов</t>
  </si>
  <si>
    <t>Путевки на санаторно-курортное лечение реабилитированных лиц</t>
  </si>
  <si>
    <t>в том числе:</t>
  </si>
  <si>
    <t xml:space="preserve">                      коммунальные услуги</t>
  </si>
  <si>
    <t>Утвержденные ассигнования на 2016 год департаменту труда и социальной защиты населения Новгородской области</t>
  </si>
  <si>
    <t>Адаптация для инвалидов и других маломобильных групп населения приоритетных объектов социальной инфраструктуры - учреждений занятости населения области</t>
  </si>
  <si>
    <t>Организация и проведение торжественного мероприятия, посвященного 25-летию службы занятости населения</t>
  </si>
  <si>
    <t xml:space="preserve">         коммунальные услуги</t>
  </si>
  <si>
    <t xml:space="preserve">Реализация мероприятий государственной программы Новгородской области по оказанию содействия добровольному переселению в Российскую Федерацию соотечественников, проживающих за рубежом (однократная денежная выплата на потребительские нужды) </t>
  </si>
  <si>
    <t>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</si>
  <si>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 xml:space="preserve">Ежемесячная денежная выплата, назначаемая в случае рождения третьего ребенка или последующих детей до достижения ребенком возраста трех лет </t>
  </si>
  <si>
    <t>Предоставление мер социальной поддержки по назначению и выплате ежемесячной компенсации расходов на уплату взноса на капитальный ремонт общего имущества в многоквартирном доме отдельным собственникам жилых помещений, проживающим на территории Новгородской области</t>
  </si>
  <si>
    <t xml:space="preserve">Предоставление ежемесячной доплаты к государственной пенсии лицам, замещавшим государственные должности государственной службы Новгородской области </t>
  </si>
  <si>
    <t>Строительство психоневрологического интерната на 200 мест в д. Подгорное</t>
  </si>
  <si>
    <t>Реализация мероприятий государственной программы Новгородской области "Обеспечение общественного порядка и противодействие преступности в Новгородской области на 2014-2016 годы"</t>
  </si>
  <si>
    <t xml:space="preserve">Обеспечение предоставления мер социальной поддержки гражданам, подвергшимся воздействию радиации, на оплату жилого помещения и коммунальных услуг </t>
  </si>
  <si>
    <t xml:space="preserve">Предоставление дополнительных мер социальной поддержки многодетным семьям (региональный капитал "Семья") </t>
  </si>
  <si>
    <t>Резервные фонды исполнительных органов государственной власти Новгородской области ( распоряжение Правительства Новгородской области об оказании мат.помощи семье Ивановых в связи с гибелью дочери)</t>
  </si>
  <si>
    <t xml:space="preserve">Обеспечение предоставления отдельных мер социальной поддержки гражданам, подвергшимся воздействию радиации </t>
  </si>
  <si>
    <t xml:space="preserve">Обеспечение предоставления мер социальной поддержки лиц, награжденных знаком "Почетный донор СССР", "Почетный донор России" </t>
  </si>
  <si>
    <t xml:space="preserve">Обеспечение предоставления мер социальной поддержки по оплате жилищно-коммунальных услуг отдельным категориям граждан </t>
  </si>
  <si>
    <t xml:space="preserve">Выплаты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"Об обязательном страховании гражданской ответственности владельцев транспортных средств" </t>
  </si>
  <si>
    <t>Осуществление отдельных государственных полномочий по назначению и выплате единовременного пособия одинокой матери</t>
  </si>
  <si>
    <t xml:space="preserve">Предоставление субсидий органам местного самоуправления на предоставление дополнительных мер социальной поддержки отдельным категориям граждан из числа инвалидов и участников Великой Отечественной войны к 70-летию Победы в Великой Отечественной войне 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</si>
  <si>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"Об иммунопрофилактике инфекционных болезней"</t>
  </si>
  <si>
    <t>Единовременное пособие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19.05.1995года № 81-ФЗ "О государственных пособиях гражданам, имеющим детей"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</si>
  <si>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ликвидацией организаций (прекращением деятельности, полномочий физическими лицами), в соответствии с Федеральным законом от 19.05.1995г № 81-ФЗ "О государственных пособиях гражданам, имеющим детей"</t>
  </si>
  <si>
    <t xml:space="preserve">                        коммунальные услуги</t>
  </si>
  <si>
    <t>Реализация мероприятий подпрограммы "Социальная поддержка отдельных категорий граждан в Новгородской области" государственной программы Новгородской области "Социальная поддержка граждан в Новгородской области на 2014-2018 годы"</t>
  </si>
  <si>
    <t xml:space="preserve">Реализация мероприятий подпрограммы "Доступная среда" государственной программы Новгородской области "Социальная поддержка граждан в Новгородской области на 2014-2018 годы" </t>
  </si>
  <si>
    <t xml:space="preserve">Реализация мероприятий подпрограммы "Модернизация и развитие социального обслуживания граждан пожилого возраста и инвалидов в Новгородской области" государственной программы Новгородской области "Социальная поддержка граждан в Новгородской области на 2014-2018 годы" </t>
  </si>
  <si>
    <t>Реализация мероприятий подпрограммы "Совершенствование социальной поддержки семьи и детей в Новгородской области" государственной программы Новгородской области "Социальная поддержка граждан в Новгородской области на 2014-2018 годы"</t>
  </si>
  <si>
    <t>Реализация мероприятий государственной программы Новгородской области "Содействие занятости населения в Новгородской области на 2014-2020 годы"</t>
  </si>
  <si>
    <t>Финансовое обеспечение публичных обязательств перед физическими лицами, подлежащих исполнению в денежной форме, подведомственными областными учреждениями социального обслуживания населения, по предоставлению ежемесячной денежной компенсации расходов по оплате жилья и коммунальных услуг отдельным категориям граждан, работающим и проживающим в сельских населенных пунктах и поселках городского типа (льготы-село)</t>
  </si>
  <si>
    <t>а также:</t>
  </si>
  <si>
    <t>Мероприятия государственных программ, всего</t>
  </si>
  <si>
    <t>питание</t>
  </si>
  <si>
    <t xml:space="preserve">        медикаменты</t>
  </si>
  <si>
    <t xml:space="preserve">    матзатраты</t>
  </si>
  <si>
    <t xml:space="preserve">      матзатраты</t>
  </si>
  <si>
    <t xml:space="preserve">в том числе: </t>
  </si>
  <si>
    <t xml:space="preserve">        зарплата и начисления</t>
  </si>
  <si>
    <t>прочие расходы</t>
  </si>
  <si>
    <t xml:space="preserve">                   зарплата и начисления</t>
  </si>
  <si>
    <t xml:space="preserve">                    зарплата и начисления</t>
  </si>
  <si>
    <t xml:space="preserve"> Организация работ по реконструкции здания "Реабилитационный центр для детей и подростков с ограниченными возможностями "Юрьево"</t>
  </si>
  <si>
    <t>Обеспечение мероприятий, связанных с отдыхом и оздоровлением детей, находящихся в трудной жизненной ситуации</t>
  </si>
  <si>
    <t xml:space="preserve">Субсидии и субвенции муниципальным образованиям, </t>
  </si>
  <si>
    <t>ИТОГО:</t>
  </si>
  <si>
    <t>Примечание</t>
  </si>
  <si>
    <t>департамент труда и социальной защиты населения Новгородской обасти</t>
  </si>
  <si>
    <t>ГОКУ "Центр по организации социального обслуживания и предоставления социальных выплат", 6 бюджетных учреждений,  32 автономных учреждений</t>
  </si>
  <si>
    <t>ГОКУ "Центр занятости населения Новгородской области"</t>
  </si>
  <si>
    <t>Реализация мероприятий подпрограммы "Повышение эффективности бюджетных расходов Новгородской области" государственной программы Новгородской области "Управление государственными финансами Новгородской области на 2014-2020 годы"</t>
  </si>
  <si>
    <t xml:space="preserve"> обучение гос.служащих</t>
  </si>
  <si>
    <t xml:space="preserve">Реализация мероприятий подпрограммы "Развитие системы государственной гражданской службы в Новгородской области" государственной программы Новгородской области "Совершенствование системы государственного управления и государственная поддержка развития местного самоуправления в Новгородской области на 2015-2020 годы" </t>
  </si>
  <si>
    <t>образовательные курсы</t>
  </si>
  <si>
    <t>в том числе  из ФБ - 194687836,64 рублей</t>
  </si>
  <si>
    <t>в том числе  из ФБ 4029000,00 рублей</t>
  </si>
  <si>
    <t>в том числе  из ФБ - 30998,81 рублей</t>
  </si>
  <si>
    <t>в том числе  из ФБ - 2416482,69 рублей</t>
  </si>
  <si>
    <t>в том числе  из ФБ - 12738000 рублей</t>
  </si>
  <si>
    <t>в том числе  из ФБ - 8702567,50 рублей</t>
  </si>
  <si>
    <t>в том числе  из ФБ - 38602489,63 рублей</t>
  </si>
  <si>
    <t>Организация проката технических средств реабилитации-300000,00; "социальное такси"-1499973,39</t>
  </si>
  <si>
    <t>в т.ч. Софинансирование ПФР 2819310 рублей</t>
  </si>
  <si>
    <t>в том числе  из ФБ - 162000000 рублей</t>
  </si>
  <si>
    <t>в том числе  из ФБ - 183735800 рублей</t>
  </si>
  <si>
    <t>в том числе  из ФБ - 44300 рублей</t>
  </si>
  <si>
    <t>в том числе  из ФБ - 13169600 рублей</t>
  </si>
  <si>
    <t>в том числе  из ФБ - 12855,37 рублей</t>
  </si>
  <si>
    <t>в том числе  из ФБ - 3469266,14 рублей</t>
  </si>
  <si>
    <t>в том числе  из ФБ - 188484500 рублей</t>
  </si>
  <si>
    <t>средства  из ФБ - 1740839,97 рублей</t>
  </si>
  <si>
    <t>Исполнение бюджета за 2016 год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</si>
</sst>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#,##0.00;\ \-\ #,##0.00;\ \-"/>
  </numFmts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4"/>
      <name val="Arial Cyr"/>
    </font>
    <font>
      <sz val="14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2"/>
      <name val="Arial Cy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2" fillId="0" borderId="0" xfId="1" applyFont="1"/>
    <xf numFmtId="0" fontId="2" fillId="0" borderId="0" xfId="1" applyFont="1" applyBorder="1"/>
    <xf numFmtId="0" fontId="5" fillId="0" borderId="0" xfId="0" applyFont="1"/>
    <xf numFmtId="0" fontId="5" fillId="0" borderId="0" xfId="0" applyFont="1" applyBorder="1"/>
    <xf numFmtId="0" fontId="3" fillId="0" borderId="0" xfId="0" applyFont="1"/>
    <xf numFmtId="0" fontId="3" fillId="0" borderId="0" xfId="1" applyFont="1"/>
    <xf numFmtId="0" fontId="9" fillId="0" borderId="1" xfId="0" applyFont="1" applyBorder="1" applyAlignment="1">
      <alignment horizontal="left" vertical="top" wrapText="1"/>
    </xf>
    <xf numFmtId="164" fontId="6" fillId="3" borderId="1" xfId="0" applyNumberFormat="1" applyFont="1" applyFill="1" applyBorder="1" applyAlignment="1" applyProtection="1">
      <alignment horizontal="left" vertical="top" wrapText="1" shrinkToFit="1"/>
    </xf>
    <xf numFmtId="165" fontId="6" fillId="3" borderId="1" xfId="1" applyNumberFormat="1" applyFont="1" applyFill="1" applyBorder="1" applyAlignment="1">
      <alignment horizontal="center" vertical="top"/>
    </xf>
    <xf numFmtId="0" fontId="8" fillId="0" borderId="0" xfId="1" applyFont="1" applyAlignment="1">
      <alignment horizontal="center" vertical="top"/>
    </xf>
    <xf numFmtId="0" fontId="8" fillId="0" borderId="1" xfId="1" applyFont="1" applyBorder="1" applyAlignment="1">
      <alignment horizontal="center" vertical="top" wrapText="1"/>
    </xf>
    <xf numFmtId="165" fontId="8" fillId="0" borderId="1" xfId="1" applyNumberFormat="1" applyFont="1" applyBorder="1" applyAlignment="1">
      <alignment horizontal="center" vertical="top"/>
    </xf>
    <xf numFmtId="0" fontId="8" fillId="0" borderId="1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/>
    </xf>
    <xf numFmtId="0" fontId="8" fillId="0" borderId="0" xfId="1" applyFont="1" applyFill="1" applyAlignment="1">
      <alignment horizontal="center" vertical="top"/>
    </xf>
    <xf numFmtId="0" fontId="6" fillId="2" borderId="1" xfId="1" applyFont="1" applyFill="1" applyBorder="1" applyAlignment="1">
      <alignment horizontal="center" vertical="top"/>
    </xf>
    <xf numFmtId="165" fontId="6" fillId="2" borderId="1" xfId="1" applyNumberFormat="1" applyFont="1" applyFill="1" applyBorder="1" applyAlignment="1">
      <alignment horizontal="center" vertical="top"/>
    </xf>
    <xf numFmtId="2" fontId="8" fillId="0" borderId="0" xfId="1" applyNumberFormat="1" applyFont="1" applyAlignment="1">
      <alignment horizontal="center" vertical="top"/>
    </xf>
    <xf numFmtId="0" fontId="8" fillId="0" borderId="1" xfId="1" applyNumberFormat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0" applyNumberFormat="1" applyFont="1" applyBorder="1" applyAlignment="1" applyProtection="1">
      <alignment horizontal="center" vertical="top" wrapText="1"/>
      <protection locked="0"/>
    </xf>
    <xf numFmtId="166" fontId="8" fillId="0" borderId="1" xfId="0" applyNumberFormat="1" applyFont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>
      <alignment horizontal="center" vertical="top" wrapText="1"/>
    </xf>
    <xf numFmtId="0" fontId="6" fillId="2" borderId="0" xfId="1" applyFont="1" applyFill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165" fontId="6" fillId="0" borderId="1" xfId="1" applyNumberFormat="1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6" fillId="3" borderId="3" xfId="1" applyFont="1" applyFill="1" applyBorder="1" applyAlignment="1">
      <alignment horizontal="center" vertical="top"/>
    </xf>
    <xf numFmtId="0" fontId="8" fillId="0" borderId="3" xfId="1" applyFont="1" applyBorder="1" applyAlignment="1">
      <alignment horizontal="center" vertical="top"/>
    </xf>
    <xf numFmtId="0" fontId="6" fillId="0" borderId="3" xfId="1" applyFont="1" applyBorder="1" applyAlignment="1">
      <alignment horizontal="center" vertical="top"/>
    </xf>
    <xf numFmtId="0" fontId="6" fillId="2" borderId="3" xfId="1" applyFont="1" applyFill="1" applyBorder="1" applyAlignment="1">
      <alignment horizontal="center" vertical="top"/>
    </xf>
    <xf numFmtId="0" fontId="9" fillId="0" borderId="1" xfId="0" applyNumberFormat="1" applyFont="1" applyBorder="1" applyAlignment="1">
      <alignment horizontal="center" vertical="top" wrapText="1"/>
    </xf>
    <xf numFmtId="2" fontId="8" fillId="0" borderId="1" xfId="1" applyNumberFormat="1" applyFont="1" applyBorder="1" applyAlignment="1">
      <alignment horizontal="center" vertical="top"/>
    </xf>
    <xf numFmtId="2" fontId="8" fillId="0" borderId="1" xfId="0" applyNumberFormat="1" applyFont="1" applyBorder="1" applyAlignment="1" applyProtection="1">
      <alignment horizontal="center" vertical="top"/>
      <protection locked="0"/>
    </xf>
    <xf numFmtId="0" fontId="9" fillId="0" borderId="1" xfId="0" applyFont="1" applyBorder="1" applyAlignment="1">
      <alignment vertical="top" wrapText="1"/>
    </xf>
    <xf numFmtId="0" fontId="6" fillId="6" borderId="3" xfId="1" applyFont="1" applyFill="1" applyBorder="1" applyAlignment="1">
      <alignment horizontal="center" vertical="top"/>
    </xf>
    <xf numFmtId="0" fontId="6" fillId="6" borderId="1" xfId="1" applyFont="1" applyFill="1" applyBorder="1" applyAlignment="1">
      <alignment horizontal="center" vertical="top"/>
    </xf>
    <xf numFmtId="165" fontId="6" fillId="5" borderId="1" xfId="1" applyNumberFormat="1" applyFont="1" applyFill="1" applyBorder="1" applyAlignment="1">
      <alignment horizontal="center" vertical="top"/>
    </xf>
    <xf numFmtId="0" fontId="6" fillId="5" borderId="1" xfId="1" applyFont="1" applyFill="1" applyBorder="1" applyAlignment="1">
      <alignment horizontal="center" vertical="top"/>
    </xf>
    <xf numFmtId="165" fontId="6" fillId="6" borderId="1" xfId="1" applyNumberFormat="1" applyFont="1" applyFill="1" applyBorder="1" applyAlignment="1">
      <alignment horizontal="center" vertical="top"/>
    </xf>
    <xf numFmtId="2" fontId="6" fillId="0" borderId="1" xfId="1" applyNumberFormat="1" applyFont="1" applyBorder="1" applyAlignment="1">
      <alignment horizontal="center" vertical="top"/>
    </xf>
    <xf numFmtId="165" fontId="8" fillId="6" borderId="1" xfId="1" applyNumberFormat="1" applyFont="1" applyFill="1" applyBorder="1" applyAlignment="1">
      <alignment horizontal="center" vertical="top"/>
    </xf>
    <xf numFmtId="4" fontId="6" fillId="0" borderId="1" xfId="1" applyNumberFormat="1" applyFont="1" applyBorder="1" applyAlignment="1">
      <alignment horizontal="center" vertical="top"/>
    </xf>
    <xf numFmtId="0" fontId="6" fillId="6" borderId="2" xfId="1" applyFont="1" applyFill="1" applyBorder="1" applyAlignment="1">
      <alignment vertical="top"/>
    </xf>
    <xf numFmtId="0" fontId="6" fillId="6" borderId="6" xfId="1" applyFont="1" applyFill="1" applyBorder="1" applyAlignment="1">
      <alignment vertical="top"/>
    </xf>
    <xf numFmtId="0" fontId="6" fillId="6" borderId="5" xfId="1" applyFont="1" applyFill="1" applyBorder="1" applyAlignment="1">
      <alignment vertical="top"/>
    </xf>
    <xf numFmtId="0" fontId="8" fillId="0" borderId="1" xfId="1" applyFont="1" applyFill="1" applyBorder="1" applyAlignment="1">
      <alignment horizontal="center" vertical="top"/>
    </xf>
    <xf numFmtId="0" fontId="10" fillId="0" borderId="1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164" fontId="6" fillId="3" borderId="3" xfId="0" applyNumberFormat="1" applyFont="1" applyFill="1" applyBorder="1" applyAlignment="1" applyProtection="1">
      <alignment horizontal="center" vertical="top" wrapText="1" shrinkToFit="1"/>
    </xf>
    <xf numFmtId="164" fontId="6" fillId="3" borderId="4" xfId="0" applyNumberFormat="1" applyFont="1" applyFill="1" applyBorder="1" applyAlignment="1" applyProtection="1">
      <alignment horizontal="center" vertical="top" wrapText="1" shrinkToFit="1"/>
    </xf>
    <xf numFmtId="0" fontId="6" fillId="6" borderId="2" xfId="1" applyFont="1" applyFill="1" applyBorder="1" applyAlignment="1">
      <alignment horizontal="center" vertical="top" wrapText="1"/>
    </xf>
    <xf numFmtId="0" fontId="6" fillId="6" borderId="6" xfId="1" applyFont="1" applyFill="1" applyBorder="1" applyAlignment="1">
      <alignment horizontal="center" vertical="top" wrapText="1"/>
    </xf>
    <xf numFmtId="0" fontId="6" fillId="6" borderId="5" xfId="1" applyFont="1" applyFill="1" applyBorder="1" applyAlignment="1">
      <alignment horizontal="center" vertical="top" wrapText="1"/>
    </xf>
    <xf numFmtId="0" fontId="8" fillId="6" borderId="2" xfId="1" applyFont="1" applyFill="1" applyBorder="1" applyAlignment="1">
      <alignment horizontal="center" vertical="top" wrapText="1"/>
    </xf>
    <xf numFmtId="0" fontId="8" fillId="6" borderId="6" xfId="1" applyFont="1" applyFill="1" applyBorder="1" applyAlignment="1">
      <alignment horizontal="center" vertical="top" wrapText="1"/>
    </xf>
    <xf numFmtId="0" fontId="8" fillId="6" borderId="5" xfId="1" applyFont="1" applyFill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 vertical="top" wrapText="1"/>
    </xf>
    <xf numFmtId="0" fontId="8" fillId="4" borderId="3" xfId="1" applyNumberFormat="1" applyFont="1" applyFill="1" applyBorder="1" applyAlignment="1">
      <alignment horizontal="center" vertical="top" wrapText="1"/>
    </xf>
    <xf numFmtId="0" fontId="8" fillId="4" borderId="4" xfId="1" applyNumberFormat="1" applyFont="1" applyFill="1" applyBorder="1" applyAlignment="1">
      <alignment horizontal="center" vertical="top" wrapText="1"/>
    </xf>
    <xf numFmtId="0" fontId="9" fillId="4" borderId="3" xfId="0" applyNumberFormat="1" applyFont="1" applyFill="1" applyBorder="1" applyAlignment="1">
      <alignment horizontal="center" vertical="top" wrapText="1"/>
    </xf>
    <xf numFmtId="0" fontId="9" fillId="4" borderId="4" xfId="0" applyNumberFormat="1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6" borderId="2" xfId="1" applyFont="1" applyFill="1" applyBorder="1" applyAlignment="1">
      <alignment horizontal="center" vertical="top"/>
    </xf>
    <xf numFmtId="0" fontId="6" fillId="6" borderId="6" xfId="1" applyFont="1" applyFill="1" applyBorder="1" applyAlignment="1">
      <alignment horizontal="center" vertical="top"/>
    </xf>
    <xf numFmtId="0" fontId="6" fillId="6" borderId="5" xfId="1" applyFont="1" applyFill="1" applyBorder="1" applyAlignment="1">
      <alignment horizontal="center" vertical="top"/>
    </xf>
    <xf numFmtId="0" fontId="6" fillId="0" borderId="2" xfId="1" applyFont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8" fillId="5" borderId="1" xfId="1" applyNumberFormat="1" applyFont="1" applyFill="1" applyBorder="1" applyAlignment="1">
      <alignment horizontal="center" vertical="top" wrapText="1"/>
    </xf>
    <xf numFmtId="0" fontId="8" fillId="5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2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6" fillId="4" borderId="11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top"/>
    </xf>
    <xf numFmtId="0" fontId="3" fillId="0" borderId="5" xfId="1" applyFont="1" applyBorder="1" applyAlignment="1">
      <alignment horizontal="center" vertical="top"/>
    </xf>
    <xf numFmtId="0" fontId="8" fillId="0" borderId="2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top"/>
    </xf>
    <xf numFmtId="0" fontId="8" fillId="0" borderId="6" xfId="1" applyFont="1" applyBorder="1" applyAlignment="1">
      <alignment horizontal="center" vertical="top"/>
    </xf>
    <xf numFmtId="0" fontId="8" fillId="0" borderId="5" xfId="1" applyFont="1" applyBorder="1" applyAlignment="1">
      <alignment horizontal="center" vertical="top"/>
    </xf>
    <xf numFmtId="165" fontId="8" fillId="0" borderId="2" xfId="1" applyNumberFormat="1" applyFont="1" applyBorder="1" applyAlignment="1">
      <alignment horizontal="center" vertical="top"/>
    </xf>
    <xf numFmtId="165" fontId="8" fillId="0" borderId="5" xfId="1" applyNumberFormat="1" applyFont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center" vertical="top"/>
    </xf>
    <xf numFmtId="0" fontId="6" fillId="0" borderId="6" xfId="1" applyFont="1" applyFill="1" applyBorder="1" applyAlignment="1">
      <alignment horizontal="center" vertical="top"/>
    </xf>
    <xf numFmtId="0" fontId="6" fillId="0" borderId="5" xfId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75"/>
  <sheetViews>
    <sheetView tabSelected="1" view="pageBreakPreview" topLeftCell="A46" zoomScale="60" zoomScaleNormal="60" workbookViewId="0">
      <selection activeCell="A55" sqref="A55:A57"/>
    </sheetView>
  </sheetViews>
  <sheetFormatPr defaultColWidth="0" defaultRowHeight="18.75"/>
  <cols>
    <col min="1" max="1" width="2.5703125" style="1" customWidth="1"/>
    <col min="2" max="2" width="12.28515625" style="1" customWidth="1"/>
    <col min="3" max="3" width="79.42578125" style="3" customWidth="1"/>
    <col min="4" max="4" width="42.28515625" style="1" customWidth="1"/>
    <col min="5" max="5" width="37.5703125" style="1" customWidth="1"/>
    <col min="6" max="6" width="32" style="1" customWidth="1"/>
    <col min="7" max="7" width="20.7109375" style="1" customWidth="1"/>
    <col min="8" max="222" width="8.85546875" style="1" customWidth="1"/>
    <col min="223" max="223" width="2.5703125" style="1" customWidth="1"/>
    <col min="224" max="224" width="46.85546875" style="1" customWidth="1"/>
    <col min="225" max="225" width="13.7109375" style="1" customWidth="1"/>
    <col min="226" max="232" width="0" style="1" hidden="1" customWidth="1"/>
    <col min="233" max="233" width="15.28515625" style="1" customWidth="1"/>
    <col min="234" max="16384" width="0" style="1" hidden="1"/>
  </cols>
  <sheetData>
    <row r="1" spans="1:6" ht="27.4" customHeight="1">
      <c r="C1" s="5" t="s">
        <v>4</v>
      </c>
    </row>
    <row r="2" spans="1:6" s="6" customFormat="1" ht="44.65" customHeight="1">
      <c r="A2" s="92"/>
      <c r="B2" s="55" t="s">
        <v>0</v>
      </c>
      <c r="C2" s="56"/>
      <c r="D2" s="51" t="s">
        <v>14</v>
      </c>
      <c r="E2" s="53" t="s">
        <v>84</v>
      </c>
      <c r="F2" s="96" t="s">
        <v>59</v>
      </c>
    </row>
    <row r="3" spans="1:6" s="6" customFormat="1" ht="58.5" customHeight="1">
      <c r="A3" s="93"/>
      <c r="B3" s="57"/>
      <c r="C3" s="58"/>
      <c r="D3" s="52"/>
      <c r="E3" s="54"/>
      <c r="F3" s="97"/>
    </row>
    <row r="4" spans="1:6" s="10" customFormat="1" ht="43.5" customHeight="1">
      <c r="A4" s="84">
        <v>1</v>
      </c>
      <c r="B4" s="61" t="s">
        <v>7</v>
      </c>
      <c r="C4" s="62"/>
      <c r="D4" s="9">
        <f>D5+D6+D7</f>
        <v>40272408</v>
      </c>
      <c r="E4" s="9">
        <f>E5+E6+E7</f>
        <v>40033747.399999999</v>
      </c>
      <c r="F4" s="71" t="s">
        <v>60</v>
      </c>
    </row>
    <row r="5" spans="1:6" s="10" customFormat="1" ht="26.25" customHeight="1">
      <c r="A5" s="85"/>
      <c r="B5" s="65" t="s">
        <v>50</v>
      </c>
      <c r="C5" s="11" t="s">
        <v>51</v>
      </c>
      <c r="D5" s="12">
        <f>24067000+6926900</f>
        <v>30993900</v>
      </c>
      <c r="E5" s="12">
        <f>24064700+6908629.71</f>
        <v>30973329.710000001</v>
      </c>
      <c r="F5" s="72"/>
    </row>
    <row r="6" spans="1:6" s="10" customFormat="1" ht="26.25" customHeight="1">
      <c r="A6" s="85"/>
      <c r="B6" s="66"/>
      <c r="C6" s="11" t="s">
        <v>17</v>
      </c>
      <c r="D6" s="12">
        <f>478800+804800+60600</f>
        <v>1344200</v>
      </c>
      <c r="E6" s="12">
        <f>478800+804800+60569</f>
        <v>1344169</v>
      </c>
      <c r="F6" s="72"/>
    </row>
    <row r="7" spans="1:6" s="10" customFormat="1" ht="27" customHeight="1">
      <c r="A7" s="86"/>
      <c r="B7" s="67"/>
      <c r="C7" s="11" t="s">
        <v>52</v>
      </c>
      <c r="D7" s="12">
        <f>40272408-D5-D6</f>
        <v>7934308</v>
      </c>
      <c r="E7" s="12">
        <f>2672836.54+6256890.28-E6+121685+7000+2005.87</f>
        <v>7716248.6900000004</v>
      </c>
      <c r="F7" s="73"/>
    </row>
    <row r="8" spans="1:6" s="10" customFormat="1" ht="27.75" customHeight="1">
      <c r="A8" s="84">
        <v>2</v>
      </c>
      <c r="B8" s="63" t="s">
        <v>6</v>
      </c>
      <c r="C8" s="64"/>
      <c r="D8" s="9">
        <f>D9+D10+D11+D12+D13</f>
        <v>934259325</v>
      </c>
      <c r="E8" s="9">
        <f>E9+E10++E11+E12+E13</f>
        <v>934075828.82000005</v>
      </c>
      <c r="F8" s="71" t="s">
        <v>61</v>
      </c>
    </row>
    <row r="9" spans="1:6" s="10" customFormat="1" ht="28.5" customHeight="1">
      <c r="A9" s="85"/>
      <c r="B9" s="68" t="s">
        <v>50</v>
      </c>
      <c r="C9" s="11" t="s">
        <v>53</v>
      </c>
      <c r="D9" s="12">
        <f>21012400+63306378+440705135+136968823+20293504+6983300</f>
        <v>689269540</v>
      </c>
      <c r="E9" s="44">
        <f>21012400+6972985.98+63306378+20293504+440705135+136968823</f>
        <v>689259225.98000002</v>
      </c>
      <c r="F9" s="72"/>
    </row>
    <row r="10" spans="1:6" s="10" customFormat="1" ht="27.75" customHeight="1">
      <c r="A10" s="85"/>
      <c r="B10" s="69"/>
      <c r="C10" s="11" t="s">
        <v>13</v>
      </c>
      <c r="D10" s="12">
        <f>212700+279500+25300+7465236+350+3159934+1664767+40343013+1398774+45227988+7942599</f>
        <v>107720161</v>
      </c>
      <c r="E10" s="44">
        <f>204261+273807+23977+7465236+3500+3159934+1664767+40343013+1398774+45227988+7942599-50000</f>
        <v>107657856</v>
      </c>
      <c r="F10" s="72"/>
    </row>
    <row r="11" spans="1:6" s="10" customFormat="1" ht="27.75" customHeight="1">
      <c r="A11" s="85"/>
      <c r="B11" s="69"/>
      <c r="C11" s="11" t="s">
        <v>46</v>
      </c>
      <c r="D11" s="12">
        <f>10202225+73960812</f>
        <v>84163037</v>
      </c>
      <c r="E11" s="44">
        <f t="shared" ref="E11" si="0">10202225+73960812</f>
        <v>84163037</v>
      </c>
      <c r="F11" s="72"/>
    </row>
    <row r="12" spans="1:6" s="10" customFormat="1" ht="25.5" customHeight="1">
      <c r="A12" s="85"/>
      <c r="B12" s="69"/>
      <c r="C12" s="11" t="s">
        <v>47</v>
      </c>
      <c r="D12" s="12">
        <f>7368140+765458</f>
        <v>8133598</v>
      </c>
      <c r="E12" s="44">
        <f t="shared" ref="E12" si="1">7368140+765458</f>
        <v>8133598</v>
      </c>
      <c r="F12" s="72"/>
    </row>
    <row r="13" spans="1:6" s="10" customFormat="1" ht="25.5" customHeight="1">
      <c r="A13" s="86"/>
      <c r="B13" s="70"/>
      <c r="C13" s="11" t="s">
        <v>48</v>
      </c>
      <c r="D13" s="12">
        <f>934259325-D9-D10-D11-D12</f>
        <v>44972989</v>
      </c>
      <c r="E13" s="12">
        <f>21012400+114489.69+6972985.98+2839403.13+111790542.97+791045650.19+4300+294366.91+1512+177.95-E9-E10-E11-E12</f>
        <v>44862111.840000033</v>
      </c>
      <c r="F13" s="73"/>
    </row>
    <row r="14" spans="1:6" s="10" customFormat="1">
      <c r="A14" s="84">
        <v>3</v>
      </c>
      <c r="B14" s="30"/>
      <c r="C14" s="8" t="s">
        <v>5</v>
      </c>
      <c r="D14" s="9">
        <f>D15+D16+D17+D18+D19</f>
        <v>70204700</v>
      </c>
      <c r="E14" s="9">
        <f t="shared" ref="E14" si="2">E15+E16+E17+E18+E19</f>
        <v>69101984.709999993</v>
      </c>
      <c r="F14" s="98" t="s">
        <v>62</v>
      </c>
    </row>
    <row r="15" spans="1:6" s="10" customFormat="1" ht="18.75" customHeight="1">
      <c r="A15" s="85"/>
      <c r="B15" s="71" t="s">
        <v>12</v>
      </c>
      <c r="C15" s="11" t="s">
        <v>54</v>
      </c>
      <c r="D15" s="12">
        <f>40043700+12006400</f>
        <v>52050100</v>
      </c>
      <c r="E15" s="12">
        <f>40043699.81+11917918.37</f>
        <v>51961618.18</v>
      </c>
      <c r="F15" s="99"/>
    </row>
    <row r="16" spans="1:6" s="10" customFormat="1" ht="25.5" customHeight="1">
      <c r="A16" s="85"/>
      <c r="B16" s="72"/>
      <c r="C16" s="11" t="s">
        <v>37</v>
      </c>
      <c r="D16" s="12">
        <f>2816100+1303800+140000</f>
        <v>4259900</v>
      </c>
      <c r="E16" s="12">
        <v>3601351.58</v>
      </c>
      <c r="F16" s="99"/>
    </row>
    <row r="17" spans="1:7" s="10" customFormat="1" ht="22.5" customHeight="1">
      <c r="A17" s="85"/>
      <c r="B17" s="72"/>
      <c r="C17" s="11" t="s">
        <v>49</v>
      </c>
      <c r="D17" s="12">
        <f>69554700-D15-D16</f>
        <v>13244700</v>
      </c>
      <c r="E17" s="12">
        <f>38000+16159209.16+166000+125815.02+1342.35-E16</f>
        <v>12889014.949999999</v>
      </c>
      <c r="F17" s="99"/>
    </row>
    <row r="18" spans="1:7" s="10" customFormat="1" ht="61.5" customHeight="1">
      <c r="A18" s="85"/>
      <c r="B18" s="72"/>
      <c r="C18" s="37" t="s">
        <v>15</v>
      </c>
      <c r="D18" s="12">
        <v>500000</v>
      </c>
      <c r="E18" s="12">
        <v>500000</v>
      </c>
      <c r="F18" s="99"/>
    </row>
    <row r="19" spans="1:7" s="10" customFormat="1" ht="52.5" customHeight="1">
      <c r="A19" s="86"/>
      <c r="B19" s="73"/>
      <c r="C19" s="7" t="s">
        <v>16</v>
      </c>
      <c r="D19" s="12">
        <v>150000</v>
      </c>
      <c r="E19" s="12">
        <v>150000</v>
      </c>
      <c r="F19" s="100"/>
    </row>
    <row r="20" spans="1:7" s="17" customFormat="1">
      <c r="A20" s="30">
        <v>4</v>
      </c>
      <c r="B20" s="80" t="s">
        <v>45</v>
      </c>
      <c r="C20" s="81"/>
      <c r="D20" s="9">
        <f>D22+D23+D24+D25+D26+D27+D35+D36+D40+D41+D42+D43+D44+D45+D46+D47+D48+D49+D28+D29+D30+D31+D32+D33+D34</f>
        <v>1459717911.8</v>
      </c>
      <c r="E20" s="9">
        <f>E22+E23+E24+E25+E26+E27+E35+E36+E40+E41+E42+E43+E44+E45+E46+E47+E48+E49+E28+E29+E30+E31+E32+E33+E34</f>
        <v>1373880572.27</v>
      </c>
      <c r="F20" s="49"/>
    </row>
    <row r="21" spans="1:7" s="17" customFormat="1">
      <c r="A21" s="33"/>
      <c r="B21" s="82" t="s">
        <v>12</v>
      </c>
      <c r="C21" s="83"/>
      <c r="D21" s="19"/>
      <c r="E21" s="19"/>
      <c r="F21" s="49"/>
    </row>
    <row r="22" spans="1:7" s="17" customFormat="1" ht="87" customHeight="1">
      <c r="A22" s="33"/>
      <c r="B22" s="78" t="s">
        <v>63</v>
      </c>
      <c r="C22" s="79"/>
      <c r="D22" s="14">
        <v>255000</v>
      </c>
      <c r="E22" s="14">
        <v>255000</v>
      </c>
      <c r="F22" s="49" t="s">
        <v>64</v>
      </c>
    </row>
    <row r="23" spans="1:7" s="17" customFormat="1" ht="102.75" customHeight="1">
      <c r="A23" s="33"/>
      <c r="B23" s="76" t="s">
        <v>65</v>
      </c>
      <c r="C23" s="77"/>
      <c r="D23" s="43">
        <v>95500</v>
      </c>
      <c r="E23" s="14">
        <v>95500</v>
      </c>
      <c r="F23" s="49" t="s">
        <v>66</v>
      </c>
    </row>
    <row r="24" spans="1:7" s="17" customFormat="1" ht="61.5" customHeight="1">
      <c r="A24" s="33"/>
      <c r="B24" s="76" t="s">
        <v>24</v>
      </c>
      <c r="C24" s="77"/>
      <c r="D24" s="14">
        <f>91500+70000+484000</f>
        <v>645500</v>
      </c>
      <c r="E24" s="14">
        <f>91500+20300+483896.7</f>
        <v>595696.69999999995</v>
      </c>
      <c r="F24" s="49"/>
    </row>
    <row r="25" spans="1:7" s="17" customFormat="1" ht="64.5" customHeight="1">
      <c r="A25" s="33"/>
      <c r="B25" s="59" t="s">
        <v>42</v>
      </c>
      <c r="C25" s="60"/>
      <c r="D25" s="28">
        <f>86902500-D14+194691700+144000</f>
        <v>211533500</v>
      </c>
      <c r="E25" s="28">
        <f>14568475.85+174775971.45+919071+4424318.34+50000+94000+425990+378974+300000+425153+31360+156.8+5403756.12+9260804.12</f>
        <v>211058030.68000001</v>
      </c>
      <c r="F25" s="11" t="s">
        <v>67</v>
      </c>
      <c r="G25" s="20"/>
    </row>
    <row r="26" spans="1:7" s="17" customFormat="1" ht="83.25" customHeight="1">
      <c r="A26" s="33"/>
      <c r="B26" s="59" t="s">
        <v>18</v>
      </c>
      <c r="C26" s="60"/>
      <c r="D26" s="28">
        <v>4637300</v>
      </c>
      <c r="E26" s="28">
        <f>4029000+608300</f>
        <v>4637300</v>
      </c>
      <c r="F26" s="11" t="s">
        <v>68</v>
      </c>
      <c r="G26" s="10"/>
    </row>
    <row r="27" spans="1:7" s="10" customFormat="1" ht="84" customHeight="1">
      <c r="A27" s="38"/>
      <c r="B27" s="74" t="s">
        <v>38</v>
      </c>
      <c r="C27" s="75"/>
      <c r="D27" s="42">
        <v>5502864</v>
      </c>
      <c r="E27" s="42">
        <v>5485853.5999999996</v>
      </c>
      <c r="F27" s="13"/>
    </row>
    <row r="28" spans="1:7" s="10" customFormat="1" ht="65.25" customHeight="1">
      <c r="A28" s="46"/>
      <c r="B28" s="84" t="s">
        <v>44</v>
      </c>
      <c r="C28" s="11" t="s">
        <v>25</v>
      </c>
      <c r="D28" s="12">
        <f>92023200</f>
        <v>92023200</v>
      </c>
      <c r="E28" s="12">
        <f>5078.9+92018121</f>
        <v>92023199.900000006</v>
      </c>
      <c r="F28" s="13"/>
    </row>
    <row r="29" spans="1:7" s="10" customFormat="1" ht="42" customHeight="1">
      <c r="A29" s="47"/>
      <c r="B29" s="85"/>
      <c r="C29" s="21" t="s">
        <v>31</v>
      </c>
      <c r="D29" s="12">
        <f>65500+1000</f>
        <v>66500</v>
      </c>
      <c r="E29" s="12">
        <f>30998.81</f>
        <v>30998.81</v>
      </c>
      <c r="F29" s="11" t="s">
        <v>69</v>
      </c>
    </row>
    <row r="30" spans="1:7" s="10" customFormat="1" ht="42" customHeight="1">
      <c r="A30" s="47"/>
      <c r="B30" s="85"/>
      <c r="C30" s="22" t="s">
        <v>11</v>
      </c>
      <c r="D30" s="12">
        <v>1943000</v>
      </c>
      <c r="E30" s="12">
        <v>1885583</v>
      </c>
      <c r="F30" s="13"/>
    </row>
    <row r="31" spans="1:7" s="10" customFormat="1" ht="42" customHeight="1">
      <c r="A31" s="47"/>
      <c r="B31" s="85"/>
      <c r="C31" s="21" t="s">
        <v>21</v>
      </c>
      <c r="D31" s="12">
        <f>4530547.8+10000</f>
        <v>4540547.8</v>
      </c>
      <c r="E31" s="12">
        <f>2416482.69+4921.41</f>
        <v>2421404.1</v>
      </c>
      <c r="F31" s="11" t="s">
        <v>70</v>
      </c>
    </row>
    <row r="32" spans="1:7" s="10" customFormat="1" ht="42" customHeight="1">
      <c r="A32" s="47"/>
      <c r="B32" s="85"/>
      <c r="C32" s="15" t="s">
        <v>28</v>
      </c>
      <c r="D32" s="35">
        <v>12738000</v>
      </c>
      <c r="E32" s="13">
        <v>12738000</v>
      </c>
      <c r="F32" s="11" t="s">
        <v>71</v>
      </c>
    </row>
    <row r="33" spans="1:6" s="10" customFormat="1" ht="42" customHeight="1">
      <c r="A33" s="47"/>
      <c r="B33" s="85"/>
      <c r="C33" s="23" t="s">
        <v>30</v>
      </c>
      <c r="D33" s="24">
        <v>9152800</v>
      </c>
      <c r="E33" s="36">
        <v>8702567.5</v>
      </c>
      <c r="F33" s="11" t="s">
        <v>72</v>
      </c>
    </row>
    <row r="34" spans="1:6" s="10" customFormat="1" ht="56.25">
      <c r="A34" s="48"/>
      <c r="B34" s="86"/>
      <c r="C34" s="23" t="s">
        <v>29</v>
      </c>
      <c r="D34" s="24">
        <v>39812000</v>
      </c>
      <c r="E34" s="36">
        <v>38602489.630000003</v>
      </c>
      <c r="F34" s="11" t="s">
        <v>73</v>
      </c>
    </row>
    <row r="35" spans="1:6" s="10" customFormat="1" ht="63.75" customHeight="1">
      <c r="A35" s="32"/>
      <c r="B35" s="59" t="s">
        <v>39</v>
      </c>
      <c r="C35" s="60"/>
      <c r="D35" s="28">
        <v>2912300</v>
      </c>
      <c r="E35" s="28">
        <v>2899022.56</v>
      </c>
      <c r="F35" s="50" t="s">
        <v>74</v>
      </c>
    </row>
    <row r="36" spans="1:6" s="10" customFormat="1" ht="86.25" customHeight="1">
      <c r="A36" s="84"/>
      <c r="B36" s="74" t="s">
        <v>40</v>
      </c>
      <c r="C36" s="75"/>
      <c r="D36" s="28">
        <f>13004200+D37+D39</f>
        <v>321082200</v>
      </c>
      <c r="E36" s="28">
        <f>E37+E39+12824804.28</f>
        <v>240324804.28</v>
      </c>
      <c r="F36" s="11" t="s">
        <v>75</v>
      </c>
    </row>
    <row r="37" spans="1:6" s="10" customFormat="1" ht="30" customHeight="1">
      <c r="A37" s="85"/>
      <c r="B37" s="87" t="s">
        <v>12</v>
      </c>
      <c r="C37" s="71" t="s">
        <v>55</v>
      </c>
      <c r="D37" s="104">
        <v>5000000</v>
      </c>
      <c r="E37" s="104">
        <v>5000000</v>
      </c>
      <c r="F37" s="71"/>
    </row>
    <row r="38" spans="1:6" s="10" customFormat="1" ht="33" customHeight="1">
      <c r="A38" s="85"/>
      <c r="B38" s="88"/>
      <c r="C38" s="73"/>
      <c r="D38" s="105"/>
      <c r="E38" s="105"/>
      <c r="F38" s="73"/>
    </row>
    <row r="39" spans="1:6" s="10" customFormat="1" ht="37.5">
      <c r="A39" s="86"/>
      <c r="B39" s="89"/>
      <c r="C39" s="11" t="s">
        <v>23</v>
      </c>
      <c r="D39" s="12">
        <f>60500000+242578000</f>
        <v>303078000</v>
      </c>
      <c r="E39" s="12">
        <f t="shared" ref="E39" si="3">60500000+162000000</f>
        <v>222500000</v>
      </c>
      <c r="F39" s="11" t="s">
        <v>76</v>
      </c>
    </row>
    <row r="40" spans="1:6" s="10" customFormat="1" ht="86.25" customHeight="1">
      <c r="A40" s="84"/>
      <c r="B40" s="59" t="s">
        <v>41</v>
      </c>
      <c r="C40" s="60"/>
      <c r="D40" s="28">
        <f>2120000+160000+117000+72000</f>
        <v>2469000</v>
      </c>
      <c r="E40" s="28">
        <f t="shared" ref="E40" si="4">2120000+160000+117000+72000</f>
        <v>2469000</v>
      </c>
      <c r="F40" s="11"/>
    </row>
    <row r="41" spans="1:6" s="10" customFormat="1" ht="42.75" customHeight="1">
      <c r="A41" s="85"/>
      <c r="B41" s="84" t="s">
        <v>44</v>
      </c>
      <c r="C41" s="11" t="s">
        <v>26</v>
      </c>
      <c r="D41" s="12">
        <v>100375000</v>
      </c>
      <c r="E41" s="12">
        <v>100375000</v>
      </c>
      <c r="F41" s="13"/>
    </row>
    <row r="42" spans="1:6" s="10" customFormat="1" ht="37.5">
      <c r="A42" s="85"/>
      <c r="B42" s="85"/>
      <c r="C42" s="11" t="s">
        <v>8</v>
      </c>
      <c r="D42" s="12">
        <v>15000</v>
      </c>
      <c r="E42" s="12">
        <v>0</v>
      </c>
      <c r="F42" s="13"/>
    </row>
    <row r="43" spans="1:6" s="10" customFormat="1" ht="37.5">
      <c r="A43" s="85"/>
      <c r="B43" s="85"/>
      <c r="C43" s="11" t="s">
        <v>9</v>
      </c>
      <c r="D43" s="12">
        <v>600000</v>
      </c>
      <c r="E43" s="12">
        <v>600000</v>
      </c>
      <c r="F43" s="13"/>
    </row>
    <row r="44" spans="1:6" s="10" customFormat="1" ht="56.25">
      <c r="A44" s="85"/>
      <c r="B44" s="85"/>
      <c r="C44" s="23" t="s">
        <v>20</v>
      </c>
      <c r="D44" s="12">
        <f>221495400+183735800</f>
        <v>405231200</v>
      </c>
      <c r="E44" s="12">
        <f t="shared" ref="E44" si="5">221495400+183735800</f>
        <v>405231200</v>
      </c>
      <c r="F44" s="11" t="s">
        <v>77</v>
      </c>
    </row>
    <row r="45" spans="1:6" s="10" customFormat="1" ht="37.5">
      <c r="A45" s="85"/>
      <c r="B45" s="85"/>
      <c r="C45" s="22" t="s">
        <v>10</v>
      </c>
      <c r="D45" s="12">
        <f>44300+1000</f>
        <v>45300</v>
      </c>
      <c r="E45" s="12">
        <v>0</v>
      </c>
      <c r="F45" s="11" t="s">
        <v>78</v>
      </c>
    </row>
    <row r="46" spans="1:6" s="10" customFormat="1" ht="46.5" customHeight="1">
      <c r="A46" s="85"/>
      <c r="B46" s="85"/>
      <c r="C46" s="22" t="s">
        <v>56</v>
      </c>
      <c r="D46" s="12">
        <f>38313700+13169600</f>
        <v>51483300</v>
      </c>
      <c r="E46" s="12">
        <f t="shared" ref="E46" si="6">38313700+13169600</f>
        <v>51483300</v>
      </c>
      <c r="F46" s="11" t="s">
        <v>79</v>
      </c>
    </row>
    <row r="47" spans="1:6" s="10" customFormat="1" ht="93.75">
      <c r="A47" s="85"/>
      <c r="B47" s="85"/>
      <c r="C47" s="34" t="s">
        <v>34</v>
      </c>
      <c r="D47" s="13">
        <v>38100</v>
      </c>
      <c r="E47" s="36">
        <v>12855.37</v>
      </c>
      <c r="F47" s="11" t="s">
        <v>80</v>
      </c>
    </row>
    <row r="48" spans="1:6" s="10" customFormat="1" ht="112.5">
      <c r="A48" s="85"/>
      <c r="B48" s="85"/>
      <c r="C48" s="34" t="s">
        <v>35</v>
      </c>
      <c r="D48" s="24">
        <v>4036300</v>
      </c>
      <c r="E48" s="36">
        <v>3469266.14</v>
      </c>
      <c r="F48" s="11" t="s">
        <v>81</v>
      </c>
    </row>
    <row r="49" spans="1:6" s="10" customFormat="1" ht="131.25">
      <c r="A49" s="86"/>
      <c r="B49" s="86"/>
      <c r="C49" s="34" t="s">
        <v>36</v>
      </c>
      <c r="D49" s="24">
        <v>188484500</v>
      </c>
      <c r="E49" s="36">
        <v>188484500</v>
      </c>
      <c r="F49" s="11" t="s">
        <v>82</v>
      </c>
    </row>
    <row r="50" spans="1:6" s="10" customFormat="1" hidden="1">
      <c r="A50" s="30">
        <v>5</v>
      </c>
      <c r="B50" s="30"/>
      <c r="C50" s="16" t="s">
        <v>1</v>
      </c>
      <c r="D50" s="9">
        <f>D51+D52+D54+D53</f>
        <v>0</v>
      </c>
      <c r="E50" s="9"/>
      <c r="F50" s="13"/>
    </row>
    <row r="51" spans="1:6" s="26" customFormat="1" ht="37.5" hidden="1">
      <c r="A51" s="33"/>
      <c r="B51" s="33"/>
      <c r="C51" s="25" t="s">
        <v>2</v>
      </c>
      <c r="D51" s="19"/>
      <c r="E51" s="19"/>
      <c r="F51" s="18"/>
    </row>
    <row r="52" spans="1:6" s="26" customFormat="1" ht="33.6" hidden="1" customHeight="1">
      <c r="A52" s="33"/>
      <c r="B52" s="33"/>
      <c r="C52" s="25" t="s">
        <v>3</v>
      </c>
      <c r="D52" s="19"/>
      <c r="E52" s="19"/>
      <c r="F52" s="18"/>
    </row>
    <row r="53" spans="1:6" s="10" customFormat="1" ht="33.6" hidden="1" customHeight="1">
      <c r="A53" s="32"/>
      <c r="B53" s="32"/>
      <c r="C53" s="27"/>
      <c r="D53" s="12"/>
      <c r="E53" s="12"/>
      <c r="F53" s="13"/>
    </row>
    <row r="54" spans="1:6" s="10" customFormat="1" ht="32.450000000000003" hidden="1" customHeight="1">
      <c r="A54" s="32"/>
      <c r="B54" s="32"/>
      <c r="C54" s="27"/>
      <c r="D54" s="12"/>
      <c r="E54" s="28"/>
      <c r="F54" s="13"/>
    </row>
    <row r="55" spans="1:6" s="10" customFormat="1" ht="38.25" customHeight="1">
      <c r="A55" s="107">
        <v>5</v>
      </c>
      <c r="B55" s="61" t="s">
        <v>57</v>
      </c>
      <c r="C55" s="62"/>
      <c r="D55" s="9">
        <f>D56+D57</f>
        <v>3883000</v>
      </c>
      <c r="E55" s="9">
        <f>E56+E57</f>
        <v>3806592.5</v>
      </c>
      <c r="F55" s="101"/>
    </row>
    <row r="56" spans="1:6" s="10" customFormat="1" ht="52.15" customHeight="1">
      <c r="A56" s="108"/>
      <c r="B56" s="87" t="s">
        <v>12</v>
      </c>
      <c r="C56" s="23" t="s">
        <v>32</v>
      </c>
      <c r="D56" s="12">
        <v>2881300</v>
      </c>
      <c r="E56" s="36">
        <v>2805176.5</v>
      </c>
      <c r="F56" s="102"/>
    </row>
    <row r="57" spans="1:6" s="10" customFormat="1" ht="100.5" customHeight="1">
      <c r="A57" s="109"/>
      <c r="B57" s="89"/>
      <c r="C57" s="15" t="s">
        <v>33</v>
      </c>
      <c r="D57" s="24">
        <v>1001700</v>
      </c>
      <c r="E57" s="36">
        <v>1001416</v>
      </c>
      <c r="F57" s="103"/>
    </row>
    <row r="58" spans="1:6" s="10" customFormat="1" ht="66.75" customHeight="1">
      <c r="A58" s="38">
        <v>6</v>
      </c>
      <c r="B58" s="61" t="s">
        <v>22</v>
      </c>
      <c r="C58" s="62"/>
      <c r="D58" s="9">
        <v>33309103</v>
      </c>
      <c r="E58" s="9">
        <v>33309102.949999999</v>
      </c>
      <c r="F58" s="13"/>
    </row>
    <row r="59" spans="1:6" s="10" customFormat="1" ht="144" customHeight="1">
      <c r="A59" s="39">
        <v>7</v>
      </c>
      <c r="B59" s="90" t="s">
        <v>43</v>
      </c>
      <c r="C59" s="90"/>
      <c r="D59" s="40">
        <v>3152500</v>
      </c>
      <c r="E59" s="40">
        <v>3130229.34</v>
      </c>
      <c r="F59" s="13"/>
    </row>
    <row r="60" spans="1:6" s="10" customFormat="1" ht="68.25" customHeight="1">
      <c r="A60" s="39">
        <v>8</v>
      </c>
      <c r="B60" s="91" t="s">
        <v>19</v>
      </c>
      <c r="C60" s="91"/>
      <c r="D60" s="41">
        <v>2633900</v>
      </c>
      <c r="E60" s="41">
        <v>1740839.97</v>
      </c>
      <c r="F60" s="11" t="s">
        <v>83</v>
      </c>
    </row>
    <row r="61" spans="1:6" s="10" customFormat="1" ht="60" customHeight="1">
      <c r="A61" s="39">
        <v>9</v>
      </c>
      <c r="B61" s="106" t="s">
        <v>27</v>
      </c>
      <c r="C61" s="106"/>
      <c r="D61" s="41">
        <v>100000</v>
      </c>
      <c r="E61" s="41">
        <v>100000</v>
      </c>
      <c r="F61" s="13"/>
    </row>
    <row r="62" spans="1:6" s="10" customFormat="1">
      <c r="A62" s="31"/>
      <c r="B62" s="94" t="s">
        <v>58</v>
      </c>
      <c r="C62" s="95"/>
      <c r="D62" s="45">
        <f>D4+D8+D14+D20+D55+D58+D59+D60+D61</f>
        <v>2547532847.8000002</v>
      </c>
      <c r="E62" s="45">
        <f>E4+E8+E14+E20+E55+E58+E59+E60+E61</f>
        <v>2459178897.9599996</v>
      </c>
      <c r="F62" s="13"/>
    </row>
    <row r="63" spans="1:6" s="10" customFormat="1">
      <c r="C63" s="29"/>
    </row>
    <row r="64" spans="1:6" s="10" customFormat="1"/>
    <row r="65" spans="3:3" s="10" customFormat="1"/>
    <row r="76" spans="3:3">
      <c r="C76" s="4"/>
    </row>
    <row r="78" spans="3:3">
      <c r="C78" s="4"/>
    </row>
    <row r="675" spans="5:5">
      <c r="E675" s="2"/>
    </row>
  </sheetData>
  <mergeCells count="45">
    <mergeCell ref="A36:A39"/>
    <mergeCell ref="D37:D38"/>
    <mergeCell ref="A55:A57"/>
    <mergeCell ref="B59:C59"/>
    <mergeCell ref="B60:C60"/>
    <mergeCell ref="A2:A3"/>
    <mergeCell ref="B62:C62"/>
    <mergeCell ref="F2:F3"/>
    <mergeCell ref="F4:F7"/>
    <mergeCell ref="F8:F13"/>
    <mergeCell ref="F14:F19"/>
    <mergeCell ref="F37:F38"/>
    <mergeCell ref="F55:F57"/>
    <mergeCell ref="E37:E38"/>
    <mergeCell ref="A14:A19"/>
    <mergeCell ref="A8:A13"/>
    <mergeCell ref="A4:A7"/>
    <mergeCell ref="B61:C61"/>
    <mergeCell ref="A40:A49"/>
    <mergeCell ref="B40:C40"/>
    <mergeCell ref="B41:B49"/>
    <mergeCell ref="B55:C55"/>
    <mergeCell ref="B56:B57"/>
    <mergeCell ref="B58:C58"/>
    <mergeCell ref="B21:C21"/>
    <mergeCell ref="B28:B34"/>
    <mergeCell ref="B36:C36"/>
    <mergeCell ref="B37:B39"/>
    <mergeCell ref="C37:C38"/>
    <mergeCell ref="D2:D3"/>
    <mergeCell ref="E2:E3"/>
    <mergeCell ref="B2:C3"/>
    <mergeCell ref="B35:C35"/>
    <mergeCell ref="B4:C4"/>
    <mergeCell ref="B8:C8"/>
    <mergeCell ref="B5:B7"/>
    <mergeCell ref="B9:B13"/>
    <mergeCell ref="B15:B19"/>
    <mergeCell ref="B27:C27"/>
    <mergeCell ref="B26:C26"/>
    <mergeCell ref="B25:C25"/>
    <mergeCell ref="B24:C24"/>
    <mergeCell ref="B23:C23"/>
    <mergeCell ref="B22:C22"/>
    <mergeCell ref="B20:C20"/>
  </mergeCells>
  <pageMargins left="0.15748031496062992" right="0.15748031496062992" top="0.19685039370078741" bottom="0.19685039370078741" header="0.15748031496062992" footer="0.15748031496062992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департ.соцзащита 2016</vt:lpstr>
      <vt:lpstr>'департ.соцзащита 2016'!Заголовки_для_печати</vt:lpstr>
      <vt:lpstr>'департ.соцзащита 2016'!Область_печати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Ежова Ирина Сергеевна</dc:creator>
  <cp:lastModifiedBy>sina</cp:lastModifiedBy>
  <cp:lastPrinted>2017-02-07T09:15:29Z</cp:lastPrinted>
  <dcterms:created xsi:type="dcterms:W3CDTF">2015-08-14T11:09:49Z</dcterms:created>
  <dcterms:modified xsi:type="dcterms:W3CDTF">2017-02-07T09:17:17Z</dcterms:modified>
</cp:coreProperties>
</file>